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29040" windowHeight="15840" activeTab="0"/>
  </bookViews>
  <sheets>
    <sheet name="rekenmodule" sheetId="1" r:id="rId1"/>
    <sheet name="validatiegegevens" sheetId="2" state="hidden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<sst xmlns="http://schemas.openxmlformats.org/spreadsheetml/2006/main" count="144" uniqueCount="79">
  <si>
    <t>Starttarief</t>
  </si>
  <si>
    <t>Totale afdracht</t>
  </si>
  <si>
    <t>aanmeldkosten</t>
  </si>
  <si>
    <t>Kies starttarief</t>
  </si>
  <si>
    <t>Kies aanmeldkosten</t>
  </si>
  <si>
    <t>Akkerbouwgewassen</t>
  </si>
  <si>
    <t>76 ha of meer</t>
  </si>
  <si>
    <t>Granen</t>
  </si>
  <si>
    <t>Bloembollen</t>
  </si>
  <si>
    <t>Aromatische kruiden</t>
  </si>
  <si>
    <t>Hardfruit: appel, peer</t>
  </si>
  <si>
    <t xml:space="preserve">Houtig kleinfruit; blauwe bes, rode bes, kruisbes etc. </t>
  </si>
  <si>
    <t>Overig fruit</t>
  </si>
  <si>
    <t>Aardbeien</t>
  </si>
  <si>
    <t>template voor nieuwe tarieven</t>
  </si>
  <si>
    <t xml:space="preserve">Aantal hectare: </t>
  </si>
  <si>
    <t>Let op in geel gearceerde cellen de waarden vervangen tot werkelijke ha grenzen (iedere formule bevat 2x de waarde!)</t>
  </si>
  <si>
    <t>Validatiegegevens (laten staan!!!)</t>
  </si>
  <si>
    <t>Sierteeltproducten</t>
  </si>
  <si>
    <t>Paddenstoelen</t>
  </si>
  <si>
    <t>Witlof(trek)</t>
  </si>
  <si>
    <t>Sprouts</t>
  </si>
  <si>
    <t>Bolbloemen (uit de broei)</t>
  </si>
  <si>
    <r>
      <t>Aantal m</t>
    </r>
    <r>
      <rPr>
        <b/>
        <vertAlign val="superscript"/>
        <sz val="10"/>
        <color theme="4" tint="-0.24997000396251678"/>
        <rFont val="Verdana"/>
        <family val="2"/>
      </rPr>
      <t>2</t>
    </r>
    <r>
      <rPr>
        <b/>
        <sz val="10"/>
        <color theme="4" tint="-0.24997000396251678"/>
        <rFont val="Verdana"/>
        <family val="2"/>
      </rPr>
      <t xml:space="preserve">: </t>
    </r>
  </si>
  <si>
    <t xml:space="preserve">Aantal stuks: </t>
  </si>
  <si>
    <t>0 t/m 15 ha</t>
  </si>
  <si>
    <t>16 t/m 75 ha</t>
  </si>
  <si>
    <r>
      <t>Aantal ton</t>
    </r>
    <r>
      <rPr>
        <sz val="8"/>
        <color theme="4" tint="-0.24997000396251678"/>
        <rFont val="Verdana"/>
        <family val="2"/>
      </rPr>
      <t xml:space="preserve"> (1 ton=1000 kg): </t>
    </r>
  </si>
  <si>
    <t>On the way to PlanetProof Plantaardige producten uit de bedekte teelt</t>
  </si>
  <si>
    <t>Hectare afdracht</t>
  </si>
  <si>
    <t>Steenfruit: pruim, kers, perzik, nectarine, abrikoos, mango, avocado</t>
  </si>
  <si>
    <t>Zomerbloemen</t>
  </si>
  <si>
    <t xml:space="preserve">Boomkwekerijproducten: 
- containerteelt, vaste planten
- sierconiferen, heesters, klimplanten </t>
  </si>
  <si>
    <t xml:space="preserve">Boomkwekerijproducten: 
- bos- en haagplantsoen
- vruchtbomen
- rozen
- overige bomen </t>
  </si>
  <si>
    <t xml:space="preserve">Boomkwekerijproducten: 
- laan- en parkbomen </t>
  </si>
  <si>
    <r>
      <t>Akkerbouwgewassen</t>
    </r>
    <r>
      <rPr>
        <b/>
        <vertAlign val="superscript"/>
        <sz val="10"/>
        <color theme="4" tint="-0.24997000396251678"/>
        <rFont val="Verdana"/>
        <family val="2"/>
      </rPr>
      <t>2</t>
    </r>
  </si>
  <si>
    <r>
      <t>Vollegrondsgroenten</t>
    </r>
    <r>
      <rPr>
        <b/>
        <vertAlign val="superscript"/>
        <sz val="10"/>
        <color theme="4" tint="-0.24997000396251678"/>
        <rFont val="Verdana"/>
        <family val="2"/>
      </rPr>
      <t>2</t>
    </r>
  </si>
  <si>
    <r>
      <t>1</t>
    </r>
    <r>
      <rPr>
        <i/>
        <sz val="11"/>
        <color rgb="FF0087AE"/>
        <rFont val="Verdana"/>
        <family val="2"/>
      </rPr>
      <t xml:space="preserve"> De jaarlijkse afdracht bestaat uit het starttarief plus een afdracht per eenheid teeltoppervlak/opbrengst. </t>
    </r>
    <r>
      <rPr>
        <sz val="11"/>
        <color rgb="FF0087AE"/>
        <rFont val="Verdana"/>
        <family val="2"/>
      </rPr>
      <t> </t>
    </r>
  </si>
  <si>
    <r>
      <t>2</t>
    </r>
    <r>
      <rPr>
        <i/>
        <sz val="11"/>
        <color rgb="FF0087AE"/>
        <rFont val="Verdana"/>
        <family val="2"/>
      </rPr>
      <t xml:space="preserve"> Zie Lijst van te telen On the way to PlanetProof gewassen binnen Nederland in het certificatieschema On the way to PlanetProof Plantaardige Producten Open Teelt, akkerbouw en vollegrondsgroenten.</t>
    </r>
    <r>
      <rPr>
        <sz val="11"/>
        <color rgb="FF0087AE"/>
        <rFont val="Verdana"/>
        <family val="2"/>
      </rPr>
      <t> </t>
    </r>
  </si>
  <si>
    <r>
      <t>3</t>
    </r>
    <r>
      <rPr>
        <i/>
        <sz val="11"/>
        <color rgb="FF0087AE"/>
        <rFont val="Verdana"/>
        <family val="2"/>
      </rPr>
      <t xml:space="preserve"> Onverwarmde en onbelichte teelt.</t>
    </r>
    <r>
      <rPr>
        <sz val="11"/>
        <color rgb="FF0087AE"/>
        <rFont val="Verdana"/>
        <family val="2"/>
      </rPr>
      <t> </t>
    </r>
  </si>
  <si>
    <t>Aantal nieuwe deelnemers</t>
  </si>
  <si>
    <t>On the way to PlanetProof Plantaardige producten uit de open teelt</t>
  </si>
  <si>
    <t>Rekentool Groepen
On the way to PlanetProof Plantaardige producten</t>
  </si>
  <si>
    <t>0 t/m 100 ha</t>
  </si>
  <si>
    <t>101 t/m 1000 ha</t>
  </si>
  <si>
    <t>0 t/m 75 ha </t>
  </si>
  <si>
    <t>76 t/m 500 ha </t>
  </si>
  <si>
    <t>501 ha en meer </t>
  </si>
  <si>
    <t>16 t/m 150 ha</t>
  </si>
  <si>
    <t>0 t/m 25 ha</t>
  </si>
  <si>
    <t>26 t/m 200 ha</t>
  </si>
  <si>
    <t>0 t/m 50 ha</t>
  </si>
  <si>
    <t>51 t/m 600 ha</t>
  </si>
  <si>
    <t>Fruit</t>
  </si>
  <si>
    <t>Aanmeldkosten nieuwe deelnemers</t>
  </si>
  <si>
    <t>Aanmeldkosten nieuwe groep</t>
  </si>
  <si>
    <t>Aanmelding</t>
  </si>
  <si>
    <r>
      <t>Jaarlijkse afdracht starttarief</t>
    </r>
    <r>
      <rPr>
        <b/>
        <vertAlign val="superscript"/>
        <sz val="10"/>
        <color theme="1"/>
        <rFont val="Verdana"/>
        <family val="2"/>
      </rPr>
      <t>1</t>
    </r>
    <r>
      <rPr>
        <b/>
        <sz val="10"/>
        <color theme="1"/>
        <rFont val="Verdana"/>
        <family val="2"/>
      </rPr>
      <t xml:space="preserve"> </t>
    </r>
  </si>
  <si>
    <t>Jaarlijkse afdracht per hectare</t>
  </si>
  <si>
    <t>51 t/m 300 ha</t>
  </si>
  <si>
    <t>0 t/m 15.000 ton</t>
  </si>
  <si>
    <t>15.001 t/m 80.000 ton</t>
  </si>
  <si>
    <t>80.001 ton en meer</t>
  </si>
  <si>
    <t>0 t/m 10.000.000 stuks</t>
  </si>
  <si>
    <t xml:space="preserve">10.000.001 t/m 
60.000.000 stuks </t>
  </si>
  <si>
    <t xml:space="preserve">60.000.001 stuks
 en meer </t>
  </si>
  <si>
    <r>
      <t>0 t/m 16.500 m</t>
    </r>
    <r>
      <rPr>
        <vertAlign val="superscript"/>
        <sz val="10"/>
        <color theme="4" tint="-0.24997000396251678"/>
        <rFont val="Verdana"/>
        <family val="2"/>
      </rPr>
      <t>2</t>
    </r>
  </si>
  <si>
    <r>
      <t>16.501 t/m 200.000 m</t>
    </r>
    <r>
      <rPr>
        <vertAlign val="superscript"/>
        <sz val="10"/>
        <color theme="4" tint="-0.24997000396251678"/>
        <rFont val="Verdana"/>
        <family val="2"/>
      </rPr>
      <t>2</t>
    </r>
  </si>
  <si>
    <r>
      <t>0 t/m 1.000 m</t>
    </r>
    <r>
      <rPr>
        <vertAlign val="superscript"/>
        <sz val="10"/>
        <color theme="4" tint="-0.24997000396251678"/>
        <rFont val="Verdana"/>
        <family val="2"/>
      </rPr>
      <t>2</t>
    </r>
  </si>
  <si>
    <r>
      <t>1.001 t/m 8.000 m</t>
    </r>
    <r>
      <rPr>
        <vertAlign val="superscript"/>
        <sz val="10"/>
        <color theme="4" tint="-0.24997000396251678"/>
        <rFont val="Verdana"/>
        <family val="2"/>
      </rPr>
      <t>2</t>
    </r>
  </si>
  <si>
    <t>1001 ha en meer</t>
  </si>
  <si>
    <t>301 ha en meer</t>
  </si>
  <si>
    <t>200.001 m2 en meer</t>
  </si>
  <si>
    <t>8.001 m2 en meer</t>
  </si>
  <si>
    <t>151 ha en meer</t>
  </si>
  <si>
    <t>201 ha en meer</t>
  </si>
  <si>
    <t>601 ha en meer</t>
  </si>
  <si>
    <t>Glasgroenten intensieve bedekte teelt</t>
  </si>
  <si>
    <r>
      <t>Glasgroente extensieve bedekte teelt</t>
    </r>
    <r>
      <rPr>
        <b/>
        <vertAlign val="superscript"/>
        <sz val="10"/>
        <color theme="4" tint="-0.24997000396251678"/>
        <rFont val="Verdana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</si>
</sst>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&quot;€&quot;\ * #,##0.00000_ ;_ &quot;€&quot;\ * \-#,##0.00000_ ;_ &quot;€&quot;\ * &quot;-&quot;??_ ;_ @_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4" tint="-0.24997000396251678"/>
      <name val="Verdana"/>
      <family val="2"/>
    </font>
    <font>
      <sz val="10"/>
      <color theme="4" tint="-0.24997000396251678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sz val="10"/>
      <color theme="0" tint="-0.3499799966812134"/>
      <name val="Verdana"/>
      <family val="2"/>
    </font>
    <font>
      <b/>
      <vertAlign val="superscript"/>
      <sz val="10"/>
      <color theme="4" tint="-0.24997000396251678"/>
      <name val="Verdana"/>
      <family val="2"/>
    </font>
    <font>
      <sz val="8"/>
      <color theme="4" tint="-0.24997000396251678"/>
      <name val="Verdana"/>
      <family val="2"/>
    </font>
    <font>
      <sz val="8"/>
      <color rgb="FF0087AE"/>
      <name val="Verdana"/>
      <family val="2"/>
    </font>
    <font>
      <i/>
      <vertAlign val="superscript"/>
      <sz val="11"/>
      <color rgb="FF0087AE"/>
      <name val="Verdana"/>
      <family val="2"/>
    </font>
    <font>
      <i/>
      <sz val="11"/>
      <color rgb="FF0087AE"/>
      <name val="Verdana"/>
      <family val="2"/>
    </font>
    <font>
      <sz val="11"/>
      <color rgb="FF0087AE"/>
      <name val="Verdana"/>
      <family val="2"/>
    </font>
    <font>
      <sz val="10"/>
      <color rgb="FFFF0000"/>
      <name val="Verdana"/>
      <family val="2"/>
    </font>
    <font>
      <b/>
      <vertAlign val="superscript"/>
      <sz val="10"/>
      <color theme="1"/>
      <name val="Verdana"/>
      <family val="2"/>
    </font>
    <font>
      <b/>
      <sz val="10"/>
      <color theme="1"/>
      <name val="Verdana"/>
      <family val="2"/>
    </font>
    <font>
      <vertAlign val="superscript"/>
      <sz val="10"/>
      <color theme="4" tint="-0.24997000396251678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 style="medium">
        <color theme="4" tint="-0.24993999302387238"/>
      </left>
      <right style="thin">
        <color theme="4" tint="-0.24993999302387238"/>
      </right>
      <top/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/>
      <bottom style="thin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 style="thin">
        <color theme="4" tint="-0.24993999302387238"/>
      </top>
      <bottom/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/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thin">
        <color theme="4" tint="-0.24993999302387238"/>
      </left>
      <right/>
      <top/>
      <bottom style="thin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/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/>
      <top style="thin">
        <color theme="4" tint="-0.24993999302387238"/>
      </top>
      <bottom/>
    </border>
    <border>
      <left style="medium">
        <color theme="4" tint="-0.24993999302387238"/>
      </left>
      <right style="thin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thin">
        <color theme="4" tint="-0.24993999302387238"/>
      </left>
      <right/>
      <top style="medium">
        <color theme="4" tint="-0.24993999302387238"/>
      </top>
      <bottom style="medium">
        <color theme="4" tint="-0.24993999302387238"/>
      </bottom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medium">
        <color theme="4" tint="-0.24993999302387238"/>
      </left>
      <right/>
      <top/>
      <bottom/>
    </border>
    <border>
      <left/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thin">
        <color theme="4" tint="-0.24993999302387238"/>
      </left>
      <right style="medium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/>
      <right style="medium">
        <color theme="4" tint="-0.24993999302387238"/>
      </right>
      <top style="medium">
        <color theme="4" tint="-0.24993999302387238"/>
      </top>
      <bottom/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/>
    </border>
    <border>
      <left style="medium">
        <color theme="4" tint="-0.24993999302387238"/>
      </left>
      <right style="medium">
        <color theme="4" tint="-0.24993999302387238"/>
      </right>
      <top/>
      <bottom/>
    </border>
    <border>
      <left style="medium">
        <color theme="4" tint="-0.24993999302387238"/>
      </left>
      <right style="medium">
        <color theme="4" tint="-0.24993999302387238"/>
      </right>
      <top/>
      <bottom style="medium">
        <color theme="4" tint="-0.24993999302387238"/>
      </bottom>
    </border>
    <border>
      <left style="medium">
        <color theme="4" tint="-0.24993999302387238"/>
      </left>
      <right/>
      <top style="medium">
        <color theme="4" tint="-0.24993999302387238"/>
      </top>
      <bottom style="medium">
        <color theme="4" tint="-0.24993999302387238"/>
      </bottom>
    </border>
    <border>
      <left/>
      <right/>
      <top style="medium">
        <color theme="4" tint="-0.24993999302387238"/>
      </top>
      <bottom style="medium">
        <color theme="4" tint="-0.24993999302387238"/>
      </bottom>
    </border>
    <border>
      <left/>
      <right/>
      <top style="thin">
        <color theme="4" tint="-0.24993999302387238"/>
      </top>
      <bottom style="thin">
        <color theme="4" tint="-0.24993999302387238"/>
      </bottom>
    </border>
    <border>
      <left/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/>
    <xf numFmtId="44" fontId="4" fillId="2" borderId="5" xfId="20" applyFont="1" applyFill="1" applyBorder="1" applyAlignment="1">
      <alignment horizontal="left" indent="7"/>
    </xf>
    <xf numFmtId="0" fontId="3" fillId="0" borderId="6" xfId="0" applyFont="1" applyBorder="1" applyAlignment="1">
      <alignment horizontal="center"/>
    </xf>
    <xf numFmtId="44" fontId="3" fillId="0" borderId="7" xfId="20" applyNumberFormat="1" applyFont="1" applyBorder="1" applyAlignment="1">
      <alignment horizontal="left" vertical="center" indent="7"/>
    </xf>
    <xf numFmtId="44" fontId="3" fillId="0" borderId="8" xfId="20" applyFont="1" applyBorder="1" applyAlignment="1">
      <alignment horizontal="left" indent="7"/>
    </xf>
    <xf numFmtId="44" fontId="3" fillId="0" borderId="9" xfId="20" applyFont="1" applyBorder="1" applyAlignment="1">
      <alignment horizontal="left" indent="7"/>
    </xf>
    <xf numFmtId="0" fontId="3" fillId="0" borderId="10" xfId="0" applyFont="1" applyBorder="1"/>
    <xf numFmtId="44" fontId="3" fillId="0" borderId="11" xfId="20" applyNumberFormat="1" applyFont="1" applyBorder="1" applyAlignment="1">
      <alignment horizontal="left" vertical="center" indent="7"/>
    </xf>
    <xf numFmtId="44" fontId="3" fillId="0" borderId="12" xfId="20" applyFont="1" applyBorder="1" applyAlignment="1">
      <alignment horizontal="left" indent="7"/>
    </xf>
    <xf numFmtId="44" fontId="3" fillId="0" borderId="13" xfId="20" applyFont="1" applyBorder="1" applyAlignment="1">
      <alignment horizontal="left" indent="7"/>
    </xf>
    <xf numFmtId="0" fontId="3" fillId="3" borderId="4" xfId="0" applyFont="1" applyFill="1" applyBorder="1"/>
    <xf numFmtId="0" fontId="3" fillId="3" borderId="10" xfId="0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4" borderId="0" xfId="0" applyFont="1" applyFill="1"/>
    <xf numFmtId="0" fontId="3" fillId="4" borderId="17" xfId="0" applyFont="1" applyFill="1" applyBorder="1"/>
    <xf numFmtId="49" fontId="4" fillId="2" borderId="5" xfId="20" applyNumberFormat="1" applyFont="1" applyFill="1" applyBorder="1" applyAlignment="1">
      <alignment/>
    </xf>
    <xf numFmtId="44" fontId="0" fillId="0" borderId="15" xfId="20" applyFont="1" applyBorder="1" applyAlignment="1">
      <alignment horizontal="left" indent="7"/>
    </xf>
    <xf numFmtId="44" fontId="2" fillId="0" borderId="5" xfId="20" applyFont="1" applyBorder="1" applyAlignment="1">
      <alignment/>
    </xf>
    <xf numFmtId="44" fontId="4" fillId="2" borderId="5" xfId="20" applyFont="1" applyFill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7" xfId="20" applyNumberFormat="1" applyFont="1" applyBorder="1" applyAlignment="1">
      <alignment horizontal="left" vertical="center" indent="7"/>
    </xf>
    <xf numFmtId="164" fontId="3" fillId="0" borderId="8" xfId="20" applyNumberFormat="1" applyFont="1" applyBorder="1" applyAlignment="1">
      <alignment horizontal="left" indent="7"/>
    </xf>
    <xf numFmtId="164" fontId="3" fillId="0" borderId="9" xfId="20" applyNumberFormat="1" applyFont="1" applyBorder="1" applyAlignment="1">
      <alignment horizontal="left" indent="7"/>
    </xf>
    <xf numFmtId="44" fontId="3" fillId="0" borderId="8" xfId="20" applyNumberFormat="1" applyFont="1" applyBorder="1" applyAlignment="1">
      <alignment horizontal="left" indent="7"/>
    </xf>
    <xf numFmtId="44" fontId="3" fillId="0" borderId="9" xfId="20" applyNumberFormat="1" applyFont="1" applyBorder="1" applyAlignment="1">
      <alignment horizontal="left" indent="7"/>
    </xf>
    <xf numFmtId="44" fontId="2" fillId="5" borderId="5" xfId="20" applyFont="1" applyFill="1" applyBorder="1" applyAlignment="1" applyProtection="1">
      <alignment/>
      <protection locked="0"/>
    </xf>
    <xf numFmtId="44" fontId="3" fillId="0" borderId="0" xfId="20" applyFont="1" applyBorder="1" applyAlignment="1">
      <alignment horizontal="left" indent="7"/>
    </xf>
    <xf numFmtId="44" fontId="4" fillId="2" borderId="18" xfId="20" applyFont="1" applyFill="1" applyBorder="1" applyAlignment="1">
      <alignment horizontal="left" indent="7"/>
    </xf>
    <xf numFmtId="0" fontId="3" fillId="4" borderId="0" xfId="0" applyFont="1" applyFill="1" applyBorder="1"/>
    <xf numFmtId="0" fontId="6" fillId="4" borderId="17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44" fontId="3" fillId="0" borderId="19" xfId="20" applyFont="1" applyBorder="1" applyAlignment="1">
      <alignment horizontal="left" indent="7"/>
    </xf>
    <xf numFmtId="44" fontId="3" fillId="0" borderId="20" xfId="20" applyFont="1" applyBorder="1" applyAlignment="1">
      <alignment horizontal="left" indent="7"/>
    </xf>
    <xf numFmtId="0" fontId="9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/>
    </xf>
    <xf numFmtId="0" fontId="13" fillId="4" borderId="0" xfId="0" applyFont="1" applyFill="1"/>
    <xf numFmtId="0" fontId="2" fillId="0" borderId="21" xfId="0" applyFont="1" applyBorder="1" applyAlignment="1">
      <alignment horizontal="center" vertical="center"/>
    </xf>
    <xf numFmtId="0" fontId="6" fillId="4" borderId="17" xfId="0" applyFont="1" applyFill="1" applyBorder="1" applyAlignment="1">
      <alignment/>
    </xf>
    <xf numFmtId="0" fontId="6" fillId="4" borderId="0" xfId="0" applyFont="1" applyFill="1" applyAlignment="1">
      <alignment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49" fontId="4" fillId="2" borderId="25" xfId="20" applyNumberFormat="1" applyFont="1" applyFill="1" applyBorder="1" applyAlignment="1">
      <alignment horizontal="center" vertical="center" wrapText="1"/>
    </xf>
    <xf numFmtId="49" fontId="4" fillId="2" borderId="26" xfId="20" applyNumberFormat="1" applyFont="1" applyFill="1" applyBorder="1" applyAlignment="1">
      <alignment horizontal="center" vertical="center"/>
    </xf>
    <xf numFmtId="49" fontId="4" fillId="2" borderId="18" xfId="2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5" borderId="25" xfId="0" applyFont="1" applyFill="1" applyBorder="1" applyAlignment="1" applyProtection="1">
      <alignment horizontal="center"/>
      <protection locked="0"/>
    </xf>
    <xf numFmtId="0" fontId="2" fillId="5" borderId="18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49" fontId="4" fillId="2" borderId="25" xfId="20" applyNumberFormat="1" applyFont="1" applyFill="1" applyBorder="1" applyAlignment="1">
      <alignment horizontal="center"/>
    </xf>
    <xf numFmtId="49" fontId="4" fillId="2" borderId="26" xfId="20" applyNumberFormat="1" applyFont="1" applyFill="1" applyBorder="1" applyAlignment="1">
      <alignment horizontal="center"/>
    </xf>
    <xf numFmtId="49" fontId="4" fillId="2" borderId="18" xfId="20" applyNumberFormat="1" applyFont="1" applyFill="1" applyBorder="1" applyAlignment="1">
      <alignment horizontal="center"/>
    </xf>
    <xf numFmtId="0" fontId="0" fillId="3" borderId="0" xfId="0" applyFill="1" applyAlignment="1">
      <alignment horizontal="left" vertical="top" wrapText="1"/>
    </xf>
    <xf numFmtId="0" fontId="2" fillId="5" borderId="25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374A3-CC5E-401B-A7A9-B2D05108D507}">
  <dimension ref="A1:J108"/>
  <sheetViews>
    <sheetView tabSelected="1" workbookViewId="0" topLeftCell="A25">
      <selection activeCell="C3" sqref="C3"/>
    </sheetView>
  </sheetViews>
  <sheetFormatPr defaultColWidth="9.140625" defaultRowHeight="15"/>
  <cols>
    <col min="1" max="1" width="39.28125" style="20" bestFit="1" customWidth="1"/>
    <col min="2" max="2" width="40.421875" style="20" customWidth="1"/>
    <col min="3" max="4" width="24.57421875" style="20" customWidth="1"/>
    <col min="5" max="5" width="9.140625" style="20" customWidth="1"/>
    <col min="6" max="6" width="26.7109375" style="20" customWidth="1"/>
    <col min="7" max="9" width="24.57421875" style="20" customWidth="1"/>
    <col min="10" max="16384" width="9.140625" style="20" customWidth="1"/>
  </cols>
  <sheetData>
    <row r="1" spans="1:4" ht="30.75" customHeight="1" thickBot="1">
      <c r="A1" s="50" t="s">
        <v>42</v>
      </c>
      <c r="B1" s="51"/>
      <c r="C1" s="51"/>
      <c r="D1" s="52"/>
    </row>
    <row r="2" ht="13.5" thickBot="1"/>
    <row r="3" spans="1:10" ht="13.5" thickBot="1">
      <c r="A3" s="47" t="s">
        <v>56</v>
      </c>
      <c r="B3" s="5" t="s">
        <v>55</v>
      </c>
      <c r="C3" s="33" t="s">
        <v>4</v>
      </c>
      <c r="D3" s="45"/>
      <c r="E3" s="46"/>
      <c r="F3" s="46"/>
      <c r="G3" s="46"/>
      <c r="H3" s="46"/>
      <c r="I3" s="46"/>
      <c r="J3" s="46"/>
    </row>
    <row r="4" spans="1:10" ht="13.5" thickBot="1">
      <c r="A4" s="48"/>
      <c r="B4" s="5" t="s">
        <v>40</v>
      </c>
      <c r="C4" s="33">
        <v>0</v>
      </c>
      <c r="D4" s="37"/>
      <c r="E4" s="38"/>
      <c r="F4" s="38"/>
      <c r="G4" s="38"/>
      <c r="H4" s="38"/>
      <c r="I4" s="38"/>
      <c r="J4" s="38"/>
    </row>
    <row r="5" spans="1:10" ht="13.5" thickBot="1">
      <c r="A5" s="49"/>
      <c r="B5" s="5" t="s">
        <v>54</v>
      </c>
      <c r="C5" s="24">
        <f>C4*100</f>
        <v>0</v>
      </c>
      <c r="F5" s="42"/>
      <c r="G5" s="42"/>
      <c r="H5" s="42"/>
      <c r="I5" s="42"/>
      <c r="J5" s="42"/>
    </row>
    <row r="6" spans="1:10" ht="15.75" thickBot="1">
      <c r="A6" s="5" t="s">
        <v>57</v>
      </c>
      <c r="B6" s="5" t="s">
        <v>0</v>
      </c>
      <c r="C6" s="33" t="s">
        <v>3</v>
      </c>
      <c r="D6" s="45"/>
      <c r="E6" s="46"/>
      <c r="F6" s="46"/>
      <c r="G6" s="46"/>
      <c r="H6" s="46"/>
      <c r="I6" s="46"/>
      <c r="J6" s="46"/>
    </row>
    <row r="7" spans="1:3" ht="13.5" thickBot="1">
      <c r="A7" s="5" t="s">
        <v>58</v>
      </c>
      <c r="B7" s="5" t="s">
        <v>29</v>
      </c>
      <c r="C7" s="24">
        <f>SUM(D12:D108)+SUM(I12:I75)</f>
        <v>0</v>
      </c>
    </row>
    <row r="8" spans="1:7" ht="13.5" thickBot="1">
      <c r="A8" s="44"/>
      <c r="B8" s="22" t="s">
        <v>1</v>
      </c>
      <c r="C8" s="25">
        <f>SUM(C3:C7)</f>
        <v>0</v>
      </c>
      <c r="G8" s="43"/>
    </row>
    <row r="9" ht="13.5" thickBot="1"/>
    <row r="10" spans="1:9" ht="13.5" thickBot="1">
      <c r="A10" s="67" t="s">
        <v>41</v>
      </c>
      <c r="B10" s="68"/>
      <c r="C10" s="68"/>
      <c r="D10" s="69"/>
      <c r="F10" s="67" t="s">
        <v>28</v>
      </c>
      <c r="G10" s="68"/>
      <c r="H10" s="68"/>
      <c r="I10" s="69"/>
    </row>
    <row r="11" ht="13.5" thickBot="1"/>
    <row r="12" spans="1:9" ht="15.75" thickBot="1">
      <c r="A12" s="56" t="s">
        <v>35</v>
      </c>
      <c r="B12" s="57"/>
      <c r="C12" s="58"/>
      <c r="D12" s="6">
        <f>A17+B17+C17</f>
        <v>0</v>
      </c>
      <c r="F12" s="56" t="s">
        <v>77</v>
      </c>
      <c r="G12" s="57"/>
      <c r="H12" s="58"/>
      <c r="I12" s="6">
        <f>F17+G17+H17</f>
        <v>0</v>
      </c>
    </row>
    <row r="13" spans="1:8" ht="13.5" thickBot="1">
      <c r="A13" s="5" t="s">
        <v>15</v>
      </c>
      <c r="B13" s="59"/>
      <c r="C13" s="60"/>
      <c r="F13" s="5" t="s">
        <v>15</v>
      </c>
      <c r="G13" s="59"/>
      <c r="H13" s="60"/>
    </row>
    <row r="14" spans="1:9" ht="15">
      <c r="A14" s="1" t="s">
        <v>43</v>
      </c>
      <c r="B14" s="2" t="s">
        <v>44</v>
      </c>
      <c r="C14" s="7" t="s">
        <v>70</v>
      </c>
      <c r="D14" s="21"/>
      <c r="F14" s="1" t="s">
        <v>51</v>
      </c>
      <c r="G14" s="2" t="s">
        <v>59</v>
      </c>
      <c r="H14" s="7" t="s">
        <v>71</v>
      </c>
      <c r="I14" s="21"/>
    </row>
    <row r="15" spans="1:9" ht="15">
      <c r="A15" s="8">
        <v>7.5</v>
      </c>
      <c r="B15" s="9">
        <v>5.5</v>
      </c>
      <c r="C15" s="10">
        <v>2</v>
      </c>
      <c r="D15" s="21"/>
      <c r="F15" s="8">
        <v>115</v>
      </c>
      <c r="G15" s="9">
        <v>85</v>
      </c>
      <c r="H15" s="10">
        <v>30</v>
      </c>
      <c r="I15" s="21"/>
    </row>
    <row r="16" spans="1:9" ht="13.5" thickBot="1">
      <c r="A16" s="3">
        <f>B13-B16-C16</f>
        <v>0</v>
      </c>
      <c r="B16" s="4">
        <f>IF(B13&gt;100,B13-100-C16,0)</f>
        <v>0</v>
      </c>
      <c r="C16" s="11">
        <f>IF(B13&gt;1000,B13-1000,0)</f>
        <v>0</v>
      </c>
      <c r="D16" s="21"/>
      <c r="F16" s="3">
        <f>G13-G16-H16</f>
        <v>0</v>
      </c>
      <c r="G16" s="4">
        <f>IF(G13&gt;50,G13-50-H16,0)</f>
        <v>0</v>
      </c>
      <c r="H16" s="11">
        <f>IF(G13&gt;300,G13-300,0)</f>
        <v>0</v>
      </c>
      <c r="I16" s="21"/>
    </row>
    <row r="17" spans="1:9" ht="13.5" thickBot="1">
      <c r="A17" s="12">
        <f>A16*A15</f>
        <v>0</v>
      </c>
      <c r="B17" s="13">
        <f>B16*B15</f>
        <v>0</v>
      </c>
      <c r="C17" s="14">
        <f>C16*C15</f>
        <v>0</v>
      </c>
      <c r="D17" s="21"/>
      <c r="F17" s="12">
        <f>F16*F15</f>
        <v>0</v>
      </c>
      <c r="G17" s="13">
        <f>G16*G15</f>
        <v>0</v>
      </c>
      <c r="H17" s="14">
        <f>H16*H15</f>
        <v>0</v>
      </c>
      <c r="I17" s="21"/>
    </row>
    <row r="18" ht="13.5" thickBot="1"/>
    <row r="19" spans="1:10" ht="16.5" thickBot="1">
      <c r="A19" s="56" t="s">
        <v>7</v>
      </c>
      <c r="B19" s="57"/>
      <c r="C19" s="58"/>
      <c r="D19" s="6">
        <f>A24+B24+C24</f>
        <v>0</v>
      </c>
      <c r="F19" s="56" t="s">
        <v>78</v>
      </c>
      <c r="G19" s="57"/>
      <c r="H19" s="58"/>
      <c r="I19" s="35">
        <f>F24+G24+H24</f>
        <v>0</v>
      </c>
      <c r="J19"/>
    </row>
    <row r="20" spans="1:8" ht="13.5" thickBot="1">
      <c r="A20" s="5" t="s">
        <v>15</v>
      </c>
      <c r="B20" s="59"/>
      <c r="C20" s="60"/>
      <c r="D20" s="21"/>
      <c r="F20" s="5" t="s">
        <v>15</v>
      </c>
      <c r="G20" s="59"/>
      <c r="H20" s="60"/>
    </row>
    <row r="21" spans="1:9" ht="15">
      <c r="A21" s="1" t="s">
        <v>43</v>
      </c>
      <c r="B21" s="2" t="s">
        <v>44</v>
      </c>
      <c r="C21" s="7" t="s">
        <v>70</v>
      </c>
      <c r="D21" s="21"/>
      <c r="F21" s="1" t="s">
        <v>51</v>
      </c>
      <c r="G21" s="2" t="s">
        <v>59</v>
      </c>
      <c r="H21" s="7" t="s">
        <v>71</v>
      </c>
      <c r="I21" s="34"/>
    </row>
    <row r="22" spans="1:9" ht="15">
      <c r="A22" s="8">
        <v>5</v>
      </c>
      <c r="B22" s="9">
        <v>3.75</v>
      </c>
      <c r="C22" s="10">
        <v>1.25</v>
      </c>
      <c r="D22" s="21"/>
      <c r="F22" s="8">
        <v>25</v>
      </c>
      <c r="G22" s="9">
        <v>19</v>
      </c>
      <c r="H22" s="39">
        <v>6</v>
      </c>
      <c r="I22" s="36"/>
    </row>
    <row r="23" spans="1:9" ht="13.5" thickBot="1">
      <c r="A23" s="3">
        <f>B20-B23-C23</f>
        <v>0</v>
      </c>
      <c r="B23" s="4">
        <f>IF(B20&gt;100,B20-100-C23,0)</f>
        <v>0</v>
      </c>
      <c r="C23" s="11">
        <f>IF(B20&gt;1000,B20-1000,0)</f>
        <v>0</v>
      </c>
      <c r="D23" s="21"/>
      <c r="F23" s="3">
        <f>G20-G23-H23</f>
        <v>0</v>
      </c>
      <c r="G23" s="4">
        <f>IF(G20&gt;50,G20-50-H23,0)</f>
        <v>0</v>
      </c>
      <c r="H23" s="11">
        <f>IF(G20&gt;300,G20-300,0)</f>
        <v>0</v>
      </c>
      <c r="I23" s="36"/>
    </row>
    <row r="24" spans="1:9" ht="13.5" thickBot="1">
      <c r="A24" s="12">
        <f>A23*A22</f>
        <v>0</v>
      </c>
      <c r="B24" s="13">
        <f>B23*B22</f>
        <v>0</v>
      </c>
      <c r="C24" s="14">
        <f>C23*C22</f>
        <v>0</v>
      </c>
      <c r="D24" s="21"/>
      <c r="F24" s="12">
        <f>F23*F22</f>
        <v>0</v>
      </c>
      <c r="G24" s="13">
        <f>G23*G22</f>
        <v>0</v>
      </c>
      <c r="H24" s="40">
        <f>H23*H22</f>
        <v>0</v>
      </c>
      <c r="I24" s="36"/>
    </row>
    <row r="25" ht="13.5" thickBot="1"/>
    <row r="26" spans="1:9" ht="15.75" thickBot="1">
      <c r="A26" s="56" t="s">
        <v>36</v>
      </c>
      <c r="B26" s="57"/>
      <c r="C26" s="58"/>
      <c r="D26" s="6">
        <f>A31+B31+C31</f>
        <v>0</v>
      </c>
      <c r="F26" s="56" t="s">
        <v>13</v>
      </c>
      <c r="G26" s="57"/>
      <c r="H26" s="58"/>
      <c r="I26" s="6">
        <f>F31+G31+H31</f>
        <v>0</v>
      </c>
    </row>
    <row r="27" spans="1:8" ht="13.5" thickBot="1">
      <c r="A27" s="5" t="s">
        <v>15</v>
      </c>
      <c r="B27" s="59"/>
      <c r="C27" s="60"/>
      <c r="F27" s="5" t="s">
        <v>15</v>
      </c>
      <c r="G27" s="59"/>
      <c r="H27" s="60"/>
    </row>
    <row r="28" spans="1:9" ht="15">
      <c r="A28" s="1" t="s">
        <v>45</v>
      </c>
      <c r="B28" s="2" t="s">
        <v>46</v>
      </c>
      <c r="C28" s="7" t="s">
        <v>47</v>
      </c>
      <c r="D28" s="21"/>
      <c r="F28" s="1" t="s">
        <v>51</v>
      </c>
      <c r="G28" s="2" t="s">
        <v>59</v>
      </c>
      <c r="H28" s="7" t="s">
        <v>71</v>
      </c>
      <c r="I28" s="21"/>
    </row>
    <row r="29" spans="1:9" ht="15">
      <c r="A29" s="8">
        <v>12</v>
      </c>
      <c r="B29" s="9">
        <v>9</v>
      </c>
      <c r="C29" s="10">
        <v>3</v>
      </c>
      <c r="D29" s="21"/>
      <c r="F29" s="8">
        <v>115</v>
      </c>
      <c r="G29" s="9">
        <v>85</v>
      </c>
      <c r="H29" s="10">
        <v>30</v>
      </c>
      <c r="I29" s="21"/>
    </row>
    <row r="30" spans="1:9" ht="13.5" thickBot="1">
      <c r="A30" s="3">
        <f>B27-B30-C30</f>
        <v>0</v>
      </c>
      <c r="B30" s="4">
        <f>IF(B27&gt;75,B27-75-C30,0)</f>
        <v>0</v>
      </c>
      <c r="C30" s="11">
        <f>IF(B27&gt;500,B27-500,0)</f>
        <v>0</v>
      </c>
      <c r="D30" s="21"/>
      <c r="F30" s="3">
        <f>G27-G30-H30</f>
        <v>0</v>
      </c>
      <c r="G30" s="4">
        <f>IF(G27&gt;50,G27-50-H30,0)</f>
        <v>0</v>
      </c>
      <c r="H30" s="11">
        <f>IF(G27&gt;300,G27-300,0)</f>
        <v>0</v>
      </c>
      <c r="I30" s="21"/>
    </row>
    <row r="31" spans="1:9" ht="13.5" thickBot="1">
      <c r="A31" s="12">
        <f>A30*A29</f>
        <v>0</v>
      </c>
      <c r="B31" s="13">
        <f>B30*B29</f>
        <v>0</v>
      </c>
      <c r="C31" s="14">
        <f>C30*C29</f>
        <v>0</v>
      </c>
      <c r="D31" s="21"/>
      <c r="F31" s="12">
        <f>F30*F29</f>
        <v>0</v>
      </c>
      <c r="G31" s="13">
        <f>G30*G29</f>
        <v>0</v>
      </c>
      <c r="H31" s="14">
        <f>H30*H29</f>
        <v>0</v>
      </c>
      <c r="I31" s="21"/>
    </row>
    <row r="32" ht="13.5" thickBot="1"/>
    <row r="33" spans="1:9" ht="13.5" thickBot="1">
      <c r="A33" s="56" t="s">
        <v>9</v>
      </c>
      <c r="B33" s="57"/>
      <c r="C33" s="58"/>
      <c r="D33" s="6">
        <f>A38+B38+C38</f>
        <v>0</v>
      </c>
      <c r="F33" s="56" t="s">
        <v>53</v>
      </c>
      <c r="G33" s="57"/>
      <c r="H33" s="58"/>
      <c r="I33" s="6">
        <f>F38+G38+H38</f>
        <v>0</v>
      </c>
    </row>
    <row r="34" spans="1:8" ht="13.5" thickBot="1">
      <c r="A34" s="5" t="s">
        <v>15</v>
      </c>
      <c r="B34" s="59"/>
      <c r="C34" s="60"/>
      <c r="F34" s="5" t="s">
        <v>15</v>
      </c>
      <c r="G34" s="59"/>
      <c r="H34" s="60"/>
    </row>
    <row r="35" spans="1:9" ht="15">
      <c r="A35" s="1" t="s">
        <v>45</v>
      </c>
      <c r="B35" s="2" t="s">
        <v>46</v>
      </c>
      <c r="C35" s="7" t="s">
        <v>47</v>
      </c>
      <c r="D35" s="21"/>
      <c r="F35" s="1" t="s">
        <v>51</v>
      </c>
      <c r="G35" s="2" t="s">
        <v>59</v>
      </c>
      <c r="H35" s="7" t="s">
        <v>71</v>
      </c>
      <c r="I35" s="21"/>
    </row>
    <row r="36" spans="1:9" ht="15">
      <c r="A36" s="8">
        <v>20</v>
      </c>
      <c r="B36" s="9">
        <v>15</v>
      </c>
      <c r="C36" s="10">
        <v>5</v>
      </c>
      <c r="D36" s="21"/>
      <c r="F36" s="8">
        <v>30</v>
      </c>
      <c r="G36" s="9">
        <v>22.5</v>
      </c>
      <c r="H36" s="10">
        <v>7.5</v>
      </c>
      <c r="I36" s="21"/>
    </row>
    <row r="37" spans="1:9" ht="13.5" thickBot="1">
      <c r="A37" s="3">
        <f>B34-B37-C37</f>
        <v>0</v>
      </c>
      <c r="B37" s="4">
        <f>IF(B34&gt;75,B34-75-C37,0)</f>
        <v>0</v>
      </c>
      <c r="C37" s="11">
        <f>IF(B34&gt;500,B34-500,0)</f>
        <v>0</v>
      </c>
      <c r="D37" s="21"/>
      <c r="F37" s="3">
        <f>G34-G37-H37</f>
        <v>0</v>
      </c>
      <c r="G37" s="4">
        <f>IF(G34&gt;50,G34-50-H37,0)</f>
        <v>0</v>
      </c>
      <c r="H37" s="11">
        <f>IF(G34&gt;300,G34-300,0)</f>
        <v>0</v>
      </c>
      <c r="I37" s="21"/>
    </row>
    <row r="38" spans="1:9" ht="13.5" thickBot="1">
      <c r="A38" s="12">
        <f>A37*A36</f>
        <v>0</v>
      </c>
      <c r="B38" s="13">
        <f>B37*B36</f>
        <v>0</v>
      </c>
      <c r="C38" s="14">
        <f>C37*C36</f>
        <v>0</v>
      </c>
      <c r="D38" s="21"/>
      <c r="F38" s="12">
        <f>F37*F36</f>
        <v>0</v>
      </c>
      <c r="G38" s="13">
        <f>G37*G36</f>
        <v>0</v>
      </c>
      <c r="H38" s="14">
        <f>H37*H36</f>
        <v>0</v>
      </c>
      <c r="I38" s="21"/>
    </row>
    <row r="39" ht="13.5" thickBot="1"/>
    <row r="40" spans="1:9" ht="13.5" thickBot="1">
      <c r="A40" s="56" t="s">
        <v>8</v>
      </c>
      <c r="B40" s="57"/>
      <c r="C40" s="58"/>
      <c r="D40" s="6">
        <f>A45+B45+C45</f>
        <v>0</v>
      </c>
      <c r="F40" s="56" t="s">
        <v>18</v>
      </c>
      <c r="G40" s="57"/>
      <c r="H40" s="58"/>
      <c r="I40" s="6">
        <f>F45+G45+H45</f>
        <v>0</v>
      </c>
    </row>
    <row r="41" spans="1:8" ht="13.5" thickBot="1">
      <c r="A41" s="5" t="s">
        <v>15</v>
      </c>
      <c r="B41" s="59"/>
      <c r="C41" s="60"/>
      <c r="F41" s="5" t="s">
        <v>15</v>
      </c>
      <c r="G41" s="59"/>
      <c r="H41" s="60"/>
    </row>
    <row r="42" spans="1:9" ht="15">
      <c r="A42" s="1" t="s">
        <v>45</v>
      </c>
      <c r="B42" s="2" t="s">
        <v>46</v>
      </c>
      <c r="C42" s="7" t="s">
        <v>47</v>
      </c>
      <c r="D42" s="21"/>
      <c r="F42" s="1" t="s">
        <v>51</v>
      </c>
      <c r="G42" s="2" t="s">
        <v>59</v>
      </c>
      <c r="H42" s="7" t="s">
        <v>71</v>
      </c>
      <c r="I42" s="21"/>
    </row>
    <row r="43" spans="1:9" ht="15">
      <c r="A43" s="8">
        <v>20</v>
      </c>
      <c r="B43" s="9">
        <v>15</v>
      </c>
      <c r="C43" s="10">
        <v>5</v>
      </c>
      <c r="D43" s="21"/>
      <c r="F43" s="8">
        <v>115</v>
      </c>
      <c r="G43" s="9">
        <v>85</v>
      </c>
      <c r="H43" s="10">
        <v>30</v>
      </c>
      <c r="I43" s="21"/>
    </row>
    <row r="44" spans="1:9" ht="13.5" thickBot="1">
      <c r="A44" s="3">
        <f>B41-B44-C44</f>
        <v>0</v>
      </c>
      <c r="B44" s="4">
        <f>IF(B41&gt;75,B41-75-C44,0)</f>
        <v>0</v>
      </c>
      <c r="C44" s="11">
        <f>IF(B41&gt;500,B41-500,0)</f>
        <v>0</v>
      </c>
      <c r="D44" s="21"/>
      <c r="F44" s="3">
        <f>G41-G44-H44</f>
        <v>0</v>
      </c>
      <c r="G44" s="4">
        <f>IF(G41&gt;50,G41-50-H44,0)</f>
        <v>0</v>
      </c>
      <c r="H44" s="11">
        <f>IF(G41&gt;300,G41-300,0)</f>
        <v>0</v>
      </c>
      <c r="I44" s="21"/>
    </row>
    <row r="45" spans="1:9" ht="13.5" thickBot="1">
      <c r="A45" s="12">
        <f>A44*A43</f>
        <v>0</v>
      </c>
      <c r="B45" s="13">
        <f>B44*B43</f>
        <v>0</v>
      </c>
      <c r="C45" s="14">
        <f>C44*C43</f>
        <v>0</v>
      </c>
      <c r="D45" s="21"/>
      <c r="F45" s="12">
        <f>F44*F43</f>
        <v>0</v>
      </c>
      <c r="G45" s="13">
        <f>G44*G43</f>
        <v>0</v>
      </c>
      <c r="H45" s="14">
        <f>H44*H43</f>
        <v>0</v>
      </c>
      <c r="I45" s="21"/>
    </row>
    <row r="46" ht="13.5" thickBot="1"/>
    <row r="47" spans="1:9" ht="13.5" thickBot="1">
      <c r="A47" s="56" t="s">
        <v>10</v>
      </c>
      <c r="B47" s="57"/>
      <c r="C47" s="58"/>
      <c r="D47" s="6">
        <f>A52+B52+C52</f>
        <v>0</v>
      </c>
      <c r="F47" s="56" t="s">
        <v>19</v>
      </c>
      <c r="G47" s="57"/>
      <c r="H47" s="58"/>
      <c r="I47" s="6">
        <f>F52+G52+H52</f>
        <v>0</v>
      </c>
    </row>
    <row r="48" spans="1:8" ht="15.75" thickBot="1">
      <c r="A48" s="5" t="s">
        <v>15</v>
      </c>
      <c r="B48" s="59"/>
      <c r="C48" s="60"/>
      <c r="F48" s="5" t="s">
        <v>23</v>
      </c>
      <c r="G48" s="59"/>
      <c r="H48" s="60"/>
    </row>
    <row r="49" spans="1:9" ht="15">
      <c r="A49" s="1" t="s">
        <v>45</v>
      </c>
      <c r="B49" s="2" t="s">
        <v>46</v>
      </c>
      <c r="C49" s="7" t="s">
        <v>47</v>
      </c>
      <c r="D49" s="21"/>
      <c r="F49" s="1" t="s">
        <v>66</v>
      </c>
      <c r="G49" s="2" t="s">
        <v>67</v>
      </c>
      <c r="H49" s="7" t="s">
        <v>72</v>
      </c>
      <c r="I49" s="21"/>
    </row>
    <row r="50" spans="1:9" ht="15">
      <c r="A50" s="8">
        <v>20</v>
      </c>
      <c r="B50" s="9">
        <v>15</v>
      </c>
      <c r="C50" s="10">
        <v>5</v>
      </c>
      <c r="D50" s="21"/>
      <c r="F50" s="8">
        <v>0.12</v>
      </c>
      <c r="G50" s="9">
        <v>0.09</v>
      </c>
      <c r="H50" s="10">
        <v>0.03</v>
      </c>
      <c r="I50" s="21"/>
    </row>
    <row r="51" spans="1:9" ht="13.5" thickBot="1">
      <c r="A51" s="3">
        <f>B48-B51-C51</f>
        <v>0</v>
      </c>
      <c r="B51" s="4">
        <f>IF(B48&gt;75,B48-75-C51,0)</f>
        <v>0</v>
      </c>
      <c r="C51" s="11">
        <f>IF(B48&gt;500,B48-500,0)</f>
        <v>0</v>
      </c>
      <c r="D51" s="21"/>
      <c r="F51" s="3">
        <f>G48-G51-H51</f>
        <v>0</v>
      </c>
      <c r="G51" s="4">
        <f>IF(G48&gt;16500,G48-16500-H51,0)</f>
        <v>0</v>
      </c>
      <c r="H51" s="11">
        <f>IF(G48&gt;200000,G48-200000,0)</f>
        <v>0</v>
      </c>
      <c r="I51" s="21"/>
    </row>
    <row r="52" spans="1:9" ht="13.5" thickBot="1">
      <c r="A52" s="12">
        <f>A51*A50</f>
        <v>0</v>
      </c>
      <c r="B52" s="13">
        <f>B51*B50</f>
        <v>0</v>
      </c>
      <c r="C52" s="14">
        <f>C51*C50</f>
        <v>0</v>
      </c>
      <c r="D52" s="21"/>
      <c r="F52" s="12">
        <f>F51*F50</f>
        <v>0</v>
      </c>
      <c r="G52" s="13">
        <f>G51*G50</f>
        <v>0</v>
      </c>
      <c r="H52" s="14">
        <f>H51*H50</f>
        <v>0</v>
      </c>
      <c r="I52" s="21"/>
    </row>
    <row r="53" ht="13.5" thickBot="1"/>
    <row r="54" spans="1:9" ht="13.5" thickBot="1">
      <c r="A54" s="56" t="s">
        <v>30</v>
      </c>
      <c r="B54" s="57"/>
      <c r="C54" s="58"/>
      <c r="D54" s="6">
        <f>A59+B59+C59</f>
        <v>0</v>
      </c>
      <c r="F54" s="56" t="s">
        <v>20</v>
      </c>
      <c r="G54" s="57"/>
      <c r="H54" s="58"/>
      <c r="I54" s="6">
        <f>F59+G59+H59</f>
        <v>0</v>
      </c>
    </row>
    <row r="55" spans="1:8" ht="15.75" thickBot="1">
      <c r="A55" s="5" t="s">
        <v>15</v>
      </c>
      <c r="B55" s="59"/>
      <c r="C55" s="60"/>
      <c r="F55" s="5" t="s">
        <v>23</v>
      </c>
      <c r="G55" s="59"/>
      <c r="H55" s="60"/>
    </row>
    <row r="56" spans="1:9" ht="15">
      <c r="A56" s="1" t="s">
        <v>45</v>
      </c>
      <c r="B56" s="2" t="s">
        <v>46</v>
      </c>
      <c r="C56" s="7" t="s">
        <v>47</v>
      </c>
      <c r="D56" s="21"/>
      <c r="F56" s="1" t="s">
        <v>68</v>
      </c>
      <c r="G56" s="2" t="s">
        <v>69</v>
      </c>
      <c r="H56" s="7" t="s">
        <v>73</v>
      </c>
      <c r="I56" s="21"/>
    </row>
    <row r="57" spans="1:9" ht="15">
      <c r="A57" s="8">
        <v>30</v>
      </c>
      <c r="B57" s="9">
        <v>22.5</v>
      </c>
      <c r="C57" s="10">
        <v>7.5</v>
      </c>
      <c r="D57" s="21"/>
      <c r="F57" s="8">
        <v>1.6</v>
      </c>
      <c r="G57" s="9">
        <v>1.2</v>
      </c>
      <c r="H57" s="10">
        <v>0.4</v>
      </c>
      <c r="I57" s="21"/>
    </row>
    <row r="58" spans="1:9" ht="13.5" thickBot="1">
      <c r="A58" s="3">
        <f>B55-B58-C58</f>
        <v>0</v>
      </c>
      <c r="B58" s="4">
        <f>IF(B55&gt;75,B55-75-C58,0)</f>
        <v>0</v>
      </c>
      <c r="C58" s="11">
        <f>IF(B55&gt;500,B55-500,0)</f>
        <v>0</v>
      </c>
      <c r="D58" s="21"/>
      <c r="F58" s="3">
        <f>G55-G58-H58</f>
        <v>0</v>
      </c>
      <c r="G58" s="4">
        <f>IF(G55&gt;1000,G55-1000-H58,0)</f>
        <v>0</v>
      </c>
      <c r="H58" s="11">
        <f>IF(G55&gt;8000,G55-8000,0)</f>
        <v>0</v>
      </c>
      <c r="I58" s="21"/>
    </row>
    <row r="59" spans="1:9" ht="13.5" thickBot="1">
      <c r="A59" s="12">
        <f>A58*A57</f>
        <v>0</v>
      </c>
      <c r="B59" s="13">
        <f>B58*B57</f>
        <v>0</v>
      </c>
      <c r="C59" s="14">
        <f>C58*C57</f>
        <v>0</v>
      </c>
      <c r="D59" s="21"/>
      <c r="F59" s="12">
        <f>F58*F57</f>
        <v>0</v>
      </c>
      <c r="G59" s="13">
        <f>G58*G57</f>
        <v>0</v>
      </c>
      <c r="H59" s="14">
        <f>H58*H57</f>
        <v>0</v>
      </c>
      <c r="I59" s="21"/>
    </row>
    <row r="60" ht="13.5" thickBot="1"/>
    <row r="61" spans="1:9" ht="13.5" thickBot="1">
      <c r="A61" s="56" t="s">
        <v>11</v>
      </c>
      <c r="B61" s="57"/>
      <c r="C61" s="58"/>
      <c r="D61" s="6">
        <f>A66+B66+C66</f>
        <v>0</v>
      </c>
      <c r="F61" s="56" t="s">
        <v>21</v>
      </c>
      <c r="G61" s="57"/>
      <c r="H61" s="58"/>
      <c r="I61" s="6">
        <f>F66+G66+H66</f>
        <v>0</v>
      </c>
    </row>
    <row r="62" spans="1:8" ht="13.5" thickBot="1">
      <c r="A62" s="5" t="s">
        <v>15</v>
      </c>
      <c r="B62" s="59"/>
      <c r="C62" s="60"/>
      <c r="F62" s="5" t="s">
        <v>27</v>
      </c>
      <c r="G62" s="59"/>
      <c r="H62" s="60"/>
    </row>
    <row r="63" spans="1:9" ht="15">
      <c r="A63" s="1" t="s">
        <v>25</v>
      </c>
      <c r="B63" s="2" t="s">
        <v>48</v>
      </c>
      <c r="C63" s="7" t="s">
        <v>74</v>
      </c>
      <c r="D63" s="21"/>
      <c r="F63" s="1" t="s">
        <v>60</v>
      </c>
      <c r="G63" s="2" t="s">
        <v>61</v>
      </c>
      <c r="H63" s="7" t="s">
        <v>62</v>
      </c>
      <c r="I63" s="21"/>
    </row>
    <row r="64" spans="1:9" ht="15">
      <c r="A64" s="8">
        <v>30</v>
      </c>
      <c r="B64" s="9">
        <v>22.5</v>
      </c>
      <c r="C64" s="10">
        <v>7.5</v>
      </c>
      <c r="D64" s="21"/>
      <c r="F64" s="8">
        <v>0.2</v>
      </c>
      <c r="G64" s="31">
        <v>0.15</v>
      </c>
      <c r="H64" s="32">
        <v>0.05</v>
      </c>
      <c r="I64" s="21"/>
    </row>
    <row r="65" spans="1:9" ht="13.5" thickBot="1">
      <c r="A65" s="3">
        <f>B62-B65-C65</f>
        <v>0</v>
      </c>
      <c r="B65" s="4">
        <f>IF(B62&gt;15,B62-15-C65,0)</f>
        <v>0</v>
      </c>
      <c r="C65" s="11">
        <f>IF(B62&gt;150,B62-150,0)</f>
        <v>0</v>
      </c>
      <c r="D65" s="21"/>
      <c r="F65" s="3">
        <f>G62-G65-H65</f>
        <v>0</v>
      </c>
      <c r="G65" s="4">
        <f>IF(G62&gt;15000,G62-15000-H65,0)</f>
        <v>0</v>
      </c>
      <c r="H65" s="11">
        <f>IF(G62&gt;80000,G62-80000,0)</f>
        <v>0</v>
      </c>
      <c r="I65" s="21"/>
    </row>
    <row r="66" spans="1:9" ht="13.5" thickBot="1">
      <c r="A66" s="12">
        <f>A65*A64</f>
        <v>0</v>
      </c>
      <c r="B66" s="13">
        <f>B65*B64</f>
        <v>0</v>
      </c>
      <c r="C66" s="14">
        <f>C65*C64</f>
        <v>0</v>
      </c>
      <c r="D66" s="21"/>
      <c r="F66" s="12">
        <f>F65*F64</f>
        <v>0</v>
      </c>
      <c r="G66" s="13">
        <f>G65*G64</f>
        <v>0</v>
      </c>
      <c r="H66" s="14">
        <f>H65*H64</f>
        <v>0</v>
      </c>
      <c r="I66" s="21"/>
    </row>
    <row r="67" ht="13.5" thickBot="1"/>
    <row r="68" spans="1:9" ht="13.5" thickBot="1">
      <c r="A68" s="56" t="s">
        <v>12</v>
      </c>
      <c r="B68" s="57"/>
      <c r="C68" s="58"/>
      <c r="D68" s="6">
        <f>A73+B73+C73</f>
        <v>0</v>
      </c>
      <c r="F68" s="56" t="s">
        <v>22</v>
      </c>
      <c r="G68" s="57"/>
      <c r="H68" s="58"/>
      <c r="I68" s="6">
        <f>F73+G73+H73</f>
        <v>0</v>
      </c>
    </row>
    <row r="69" spans="1:8" ht="13.5" thickBot="1">
      <c r="A69" s="5" t="s">
        <v>15</v>
      </c>
      <c r="B69" s="59"/>
      <c r="C69" s="60"/>
      <c r="F69" s="5" t="s">
        <v>24</v>
      </c>
      <c r="G69" s="59"/>
      <c r="H69" s="60"/>
    </row>
    <row r="70" spans="1:9" ht="25.5">
      <c r="A70" s="1" t="s">
        <v>49</v>
      </c>
      <c r="B70" s="2" t="s">
        <v>50</v>
      </c>
      <c r="C70" s="7" t="s">
        <v>75</v>
      </c>
      <c r="D70" s="21"/>
      <c r="F70" s="1" t="s">
        <v>63</v>
      </c>
      <c r="G70" s="26" t="s">
        <v>64</v>
      </c>
      <c r="H70" s="27" t="s">
        <v>65</v>
      </c>
      <c r="I70" s="21"/>
    </row>
    <row r="71" spans="1:9" ht="15">
      <c r="A71" s="8">
        <v>20</v>
      </c>
      <c r="B71" s="9">
        <v>15</v>
      </c>
      <c r="C71" s="10">
        <v>5</v>
      </c>
      <c r="D71" s="21"/>
      <c r="F71" s="28">
        <v>0.00012</v>
      </c>
      <c r="G71" s="29">
        <v>9E-05</v>
      </c>
      <c r="H71" s="30">
        <v>3E-05</v>
      </c>
      <c r="I71" s="21"/>
    </row>
    <row r="72" spans="1:9" ht="13.5" thickBot="1">
      <c r="A72" s="3">
        <f>B69-B72-C72</f>
        <v>0</v>
      </c>
      <c r="B72" s="4">
        <f>IF(B69&gt;25,B69-25-C72,0)</f>
        <v>0</v>
      </c>
      <c r="C72" s="11">
        <f>IF(B69&gt;200,B69-200,0)</f>
        <v>0</v>
      </c>
      <c r="D72" s="21"/>
      <c r="F72" s="3">
        <f>G69-G72-H72</f>
        <v>0</v>
      </c>
      <c r="G72" s="4">
        <f>IF(G69&gt;10000000,G69-10000000-H72,0)</f>
        <v>0</v>
      </c>
      <c r="H72" s="11">
        <f>IF(G69&gt;60000000,G69-60000000,0)</f>
        <v>0</v>
      </c>
      <c r="I72" s="21"/>
    </row>
    <row r="73" spans="1:9" ht="13.5" thickBot="1">
      <c r="A73" s="12">
        <f>A72*A71</f>
        <v>0</v>
      </c>
      <c r="B73" s="13">
        <f>B72*B71</f>
        <v>0</v>
      </c>
      <c r="C73" s="14">
        <f>C72*C71</f>
        <v>0</v>
      </c>
      <c r="D73" s="21"/>
      <c r="F73" s="12">
        <f>F72*F71</f>
        <v>0</v>
      </c>
      <c r="G73" s="13">
        <f>G72*G71</f>
        <v>0</v>
      </c>
      <c r="H73" s="14">
        <f>H72*H71</f>
        <v>0</v>
      </c>
      <c r="I73" s="21"/>
    </row>
    <row r="74" ht="13.5" thickBot="1"/>
    <row r="75" spans="1:4" ht="13.5" thickBot="1">
      <c r="A75" s="56" t="s">
        <v>13</v>
      </c>
      <c r="B75" s="57"/>
      <c r="C75" s="58"/>
      <c r="D75" s="6">
        <f>A80+B80+C80</f>
        <v>0</v>
      </c>
    </row>
    <row r="76" spans="1:3" ht="13.5" thickBot="1">
      <c r="A76" s="5" t="s">
        <v>15</v>
      </c>
      <c r="B76" s="59"/>
      <c r="C76" s="60"/>
    </row>
    <row r="77" spans="1:4" ht="15">
      <c r="A77" s="1" t="s">
        <v>49</v>
      </c>
      <c r="B77" s="2" t="s">
        <v>50</v>
      </c>
      <c r="C77" s="7" t="s">
        <v>75</v>
      </c>
      <c r="D77" s="21"/>
    </row>
    <row r="78" spans="1:4" ht="15">
      <c r="A78" s="8">
        <v>60</v>
      </c>
      <c r="B78" s="9">
        <v>45</v>
      </c>
      <c r="C78" s="10">
        <v>15</v>
      </c>
      <c r="D78" s="21"/>
    </row>
    <row r="79" spans="1:9" ht="13.5" thickBot="1">
      <c r="A79" s="3">
        <f>B76-B79-C79</f>
        <v>0</v>
      </c>
      <c r="B79" s="4">
        <f>IF(B76&gt;25,B76-25-C79,0)</f>
        <v>0</v>
      </c>
      <c r="C79" s="11">
        <f>IF(B76&gt;200,B76-200,0)</f>
        <v>0</v>
      </c>
      <c r="D79" s="21"/>
      <c r="F79" s="53" t="s">
        <v>37</v>
      </c>
      <c r="G79" s="54"/>
      <c r="H79" s="54"/>
      <c r="I79" s="55"/>
    </row>
    <row r="80" spans="1:9" ht="13.5" thickBot="1">
      <c r="A80" s="12">
        <f>A79*A78</f>
        <v>0</v>
      </c>
      <c r="B80" s="13">
        <f>B79*B78</f>
        <v>0</v>
      </c>
      <c r="C80" s="14">
        <f>C79*C78</f>
        <v>0</v>
      </c>
      <c r="D80" s="21"/>
      <c r="F80" s="53"/>
      <c r="G80" s="54"/>
      <c r="H80" s="54"/>
      <c r="I80" s="55"/>
    </row>
    <row r="81" spans="6:9" ht="13.5" thickBot="1">
      <c r="F81" s="53"/>
      <c r="G81" s="54"/>
      <c r="H81" s="54"/>
      <c r="I81" s="55"/>
    </row>
    <row r="82" spans="1:9" ht="37.5" customHeight="1" thickBot="1">
      <c r="A82" s="64" t="s">
        <v>32</v>
      </c>
      <c r="B82" s="65"/>
      <c r="C82" s="66"/>
      <c r="D82" s="6">
        <f>A87+B87+C87</f>
        <v>0</v>
      </c>
      <c r="F82" s="53" t="s">
        <v>38</v>
      </c>
      <c r="G82" s="54"/>
      <c r="H82" s="54"/>
      <c r="I82" s="55"/>
    </row>
    <row r="83" spans="1:9" ht="13.5" thickBot="1">
      <c r="A83" s="5" t="s">
        <v>15</v>
      </c>
      <c r="B83" s="59"/>
      <c r="C83" s="60"/>
      <c r="F83" s="53"/>
      <c r="G83" s="54"/>
      <c r="H83" s="54"/>
      <c r="I83" s="55"/>
    </row>
    <row r="84" spans="1:9" ht="15">
      <c r="A84" s="1" t="s">
        <v>49</v>
      </c>
      <c r="B84" s="2" t="s">
        <v>50</v>
      </c>
      <c r="C84" s="7" t="s">
        <v>75</v>
      </c>
      <c r="D84" s="21"/>
      <c r="F84" s="53"/>
      <c r="G84" s="54"/>
      <c r="H84" s="54"/>
      <c r="I84" s="55"/>
    </row>
    <row r="85" spans="1:9" ht="15">
      <c r="A85" s="8">
        <v>35</v>
      </c>
      <c r="B85" s="9">
        <v>26</v>
      </c>
      <c r="C85" s="10">
        <v>9</v>
      </c>
      <c r="D85" s="21"/>
      <c r="F85" s="53" t="s">
        <v>39</v>
      </c>
      <c r="G85" s="54"/>
      <c r="H85" s="54"/>
      <c r="I85" s="55"/>
    </row>
    <row r="86" spans="1:9" ht="13.5" thickBot="1">
      <c r="A86" s="3">
        <f>B83-B86-C86</f>
        <v>0</v>
      </c>
      <c r="B86" s="4">
        <f>IF(B83&gt;25,B83-25-C86,0)</f>
        <v>0</v>
      </c>
      <c r="C86" s="11">
        <f>IF(B83&gt;200,B83-200,0)</f>
        <v>0</v>
      </c>
      <c r="D86" s="21"/>
      <c r="F86" s="53"/>
      <c r="G86" s="54"/>
      <c r="H86" s="54"/>
      <c r="I86" s="55"/>
    </row>
    <row r="87" spans="1:4" ht="13.5" thickBot="1">
      <c r="A87" s="12">
        <f>A86*A85</f>
        <v>0</v>
      </c>
      <c r="B87" s="13">
        <f>B86*B85</f>
        <v>0</v>
      </c>
      <c r="C87" s="14">
        <f>C86*C85</f>
        <v>0</v>
      </c>
      <c r="D87" s="21"/>
    </row>
    <row r="88" ht="13.5" customHeight="1" thickBot="1"/>
    <row r="89" spans="1:4" ht="16.5" customHeight="1" thickBot="1">
      <c r="A89" s="64" t="s">
        <v>31</v>
      </c>
      <c r="B89" s="65"/>
      <c r="C89" s="66"/>
      <c r="D89" s="6">
        <f>A94+B94+C94</f>
        <v>0</v>
      </c>
    </row>
    <row r="90" spans="1:3" ht="15.75" customHeight="1" thickBot="1">
      <c r="A90" s="5" t="s">
        <v>15</v>
      </c>
      <c r="B90" s="59"/>
      <c r="C90" s="60"/>
    </row>
    <row r="91" spans="1:4" ht="15" customHeight="1">
      <c r="A91" s="1" t="s">
        <v>49</v>
      </c>
      <c r="B91" s="2" t="s">
        <v>50</v>
      </c>
      <c r="C91" s="7" t="s">
        <v>75</v>
      </c>
      <c r="D91" s="21"/>
    </row>
    <row r="92" spans="1:4" ht="15.75" customHeight="1">
      <c r="A92" s="8">
        <v>35</v>
      </c>
      <c r="B92" s="9">
        <v>26</v>
      </c>
      <c r="C92" s="10">
        <v>9</v>
      </c>
      <c r="D92" s="21"/>
    </row>
    <row r="93" spans="1:4" ht="13.5" thickBot="1">
      <c r="A93" s="3">
        <f>B90-B93-C93</f>
        <v>0</v>
      </c>
      <c r="B93" s="4">
        <f>IF(B90&gt;25,B90-25-C93,0)</f>
        <v>0</v>
      </c>
      <c r="C93" s="11">
        <f>IF(B90&gt;200,B90-200,0)</f>
        <v>0</v>
      </c>
      <c r="D93" s="21"/>
    </row>
    <row r="94" spans="1:4" ht="13.5" thickBot="1">
      <c r="A94" s="12">
        <f>A93*A92</f>
        <v>0</v>
      </c>
      <c r="B94" s="13">
        <f>B93*B92</f>
        <v>0</v>
      </c>
      <c r="C94" s="14">
        <f>C93*C92</f>
        <v>0</v>
      </c>
      <c r="D94" s="21"/>
    </row>
    <row r="95" ht="13.5" customHeight="1" thickBot="1"/>
    <row r="96" spans="1:4" ht="30.75" customHeight="1" thickBot="1">
      <c r="A96" s="61" t="s">
        <v>34</v>
      </c>
      <c r="B96" s="62"/>
      <c r="C96" s="63"/>
      <c r="D96" s="6">
        <f>A101+B101+C101</f>
        <v>0</v>
      </c>
    </row>
    <row r="97" spans="1:6" ht="13.5" thickBot="1">
      <c r="A97" s="5" t="s">
        <v>15</v>
      </c>
      <c r="B97" s="59"/>
      <c r="C97" s="60"/>
      <c r="F97" s="41"/>
    </row>
    <row r="98" spans="1:4" ht="15">
      <c r="A98" s="1" t="s">
        <v>51</v>
      </c>
      <c r="B98" s="2" t="s">
        <v>52</v>
      </c>
      <c r="C98" s="7" t="s">
        <v>76</v>
      </c>
      <c r="D98" s="21"/>
    </row>
    <row r="99" spans="1:4" ht="15">
      <c r="A99" s="8">
        <v>10</v>
      </c>
      <c r="B99" s="9">
        <v>7.5</v>
      </c>
      <c r="C99" s="10">
        <v>2.5</v>
      </c>
      <c r="D99" s="21"/>
    </row>
    <row r="100" spans="1:4" ht="13.5" thickBot="1">
      <c r="A100" s="3">
        <f>B97-B100-C100</f>
        <v>0</v>
      </c>
      <c r="B100" s="4">
        <f>IF(B97&gt;50,B97-50-C100,0)</f>
        <v>0</v>
      </c>
      <c r="C100" s="11">
        <f>IF(B97&gt;600,B97-600,0)</f>
        <v>0</v>
      </c>
      <c r="D100" s="21"/>
    </row>
    <row r="101" spans="1:4" ht="13.5" thickBot="1">
      <c r="A101" s="12">
        <f>A100*A99</f>
        <v>0</v>
      </c>
      <c r="B101" s="13">
        <f>B100*B99</f>
        <v>0</v>
      </c>
      <c r="C101" s="14">
        <f>C100*C99</f>
        <v>0</v>
      </c>
      <c r="D101" s="21"/>
    </row>
    <row r="102" ht="13.5" thickBot="1"/>
    <row r="103" spans="1:4" ht="67.5" customHeight="1" thickBot="1">
      <c r="A103" s="64" t="s">
        <v>33</v>
      </c>
      <c r="B103" s="65"/>
      <c r="C103" s="66"/>
      <c r="D103" s="6">
        <f>A108+B108+C108</f>
        <v>0</v>
      </c>
    </row>
    <row r="104" spans="1:3" ht="13.5" thickBot="1">
      <c r="A104" s="5" t="s">
        <v>15</v>
      </c>
      <c r="B104" s="59"/>
      <c r="C104" s="60"/>
    </row>
    <row r="105" spans="1:4" ht="15">
      <c r="A105" s="1" t="s">
        <v>51</v>
      </c>
      <c r="B105" s="2" t="s">
        <v>52</v>
      </c>
      <c r="C105" s="7" t="s">
        <v>76</v>
      </c>
      <c r="D105" s="21"/>
    </row>
    <row r="106" spans="1:4" ht="15">
      <c r="A106" s="8">
        <v>25</v>
      </c>
      <c r="B106" s="9">
        <v>19</v>
      </c>
      <c r="C106" s="10">
        <v>6</v>
      </c>
      <c r="D106" s="21"/>
    </row>
    <row r="107" spans="1:4" ht="13.5" thickBot="1">
      <c r="A107" s="3">
        <f>B104-B107-C107</f>
        <v>0</v>
      </c>
      <c r="B107" s="4">
        <f>IF(B104&gt;50,B104-50-C107,0)</f>
        <v>0</v>
      </c>
      <c r="C107" s="11">
        <f>IF(B104&gt;600,B104-600,0)</f>
        <v>0</v>
      </c>
      <c r="D107" s="21"/>
    </row>
    <row r="108" spans="1:4" ht="13.5" thickBot="1">
      <c r="A108" s="12">
        <f>A107*A106</f>
        <v>0</v>
      </c>
      <c r="B108" s="13">
        <f>B107*B106</f>
        <v>0</v>
      </c>
      <c r="C108" s="14">
        <f>C107*C106</f>
        <v>0</v>
      </c>
      <c r="D108" s="21"/>
    </row>
  </sheetData>
  <sheetProtection algorithmName="SHA-512" hashValue="aSublyXDpd0Bw+HPH16MfxZVZ6PRkhnCG5TDLSjR5/I9yNi6fUKYUwG6E15sSP9+KJ2NSQGgQwKu2aaeo6rTfQ==" saltValue="PjX+p/aC/TnqQoPa2f1tgQ==" spinCount="100000" sheet="1" selectLockedCells="1"/>
  <mergeCells count="53">
    <mergeCell ref="A75:C75"/>
    <mergeCell ref="A82:C82"/>
    <mergeCell ref="B83:C83"/>
    <mergeCell ref="B76:C76"/>
    <mergeCell ref="A89:C89"/>
    <mergeCell ref="B90:C90"/>
    <mergeCell ref="A10:D10"/>
    <mergeCell ref="F10:I10"/>
    <mergeCell ref="B13:C13"/>
    <mergeCell ref="B20:C20"/>
    <mergeCell ref="B41:C41"/>
    <mergeCell ref="B27:C27"/>
    <mergeCell ref="A12:C12"/>
    <mergeCell ref="A19:C19"/>
    <mergeCell ref="A40:C40"/>
    <mergeCell ref="G20:H20"/>
    <mergeCell ref="F33:H33"/>
    <mergeCell ref="F26:H26"/>
    <mergeCell ref="G27:H27"/>
    <mergeCell ref="A33:C33"/>
    <mergeCell ref="B34:C34"/>
    <mergeCell ref="F12:H12"/>
    <mergeCell ref="G13:H13"/>
    <mergeCell ref="F19:H19"/>
    <mergeCell ref="B104:C104"/>
    <mergeCell ref="F47:H47"/>
    <mergeCell ref="G48:H48"/>
    <mergeCell ref="F54:H54"/>
    <mergeCell ref="G55:H55"/>
    <mergeCell ref="F68:H68"/>
    <mergeCell ref="A96:C96"/>
    <mergeCell ref="B97:C97"/>
    <mergeCell ref="A47:C47"/>
    <mergeCell ref="G69:H69"/>
    <mergeCell ref="A103:C103"/>
    <mergeCell ref="A68:C68"/>
    <mergeCell ref="B69:C69"/>
    <mergeCell ref="A3:A5"/>
    <mergeCell ref="A1:D1"/>
    <mergeCell ref="F79:I81"/>
    <mergeCell ref="F82:I84"/>
    <mergeCell ref="F85:I86"/>
    <mergeCell ref="F61:H61"/>
    <mergeCell ref="G62:H62"/>
    <mergeCell ref="A61:C61"/>
    <mergeCell ref="B62:C62"/>
    <mergeCell ref="A26:C26"/>
    <mergeCell ref="G34:H34"/>
    <mergeCell ref="F40:H40"/>
    <mergeCell ref="G41:H41"/>
    <mergeCell ref="B55:C55"/>
    <mergeCell ref="B48:C48"/>
    <mergeCell ref="A54:C54"/>
  </mergeCells>
  <dataValidations count="3">
    <dataValidation allowBlank="1" showErrorMessage="1" promptTitle="Voer waarde in" prompt="Hectares, m2 of kg product" sqref="B13:C13 G13:H13 G27:H27 G34:H34 G41:H41 G48:H48 G62:H62 G69:H69 G55:H55 G20:H20"/>
    <dataValidation type="list" allowBlank="1" showInputMessage="1" showErrorMessage="1" sqref="C6">
      <formula1>validatiegegevens!$A$8:$A$9</formula1>
    </dataValidation>
    <dataValidation type="list" allowBlank="1" showInputMessage="1" showErrorMessage="1" sqref="C3">
      <formula1>validatiegegevens!$A$4:$A$5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32F86-17A4-4772-BC0C-7166C72BEE0B}">
  <dimension ref="A1:D21"/>
  <sheetViews>
    <sheetView workbookViewId="0" topLeftCell="A1">
      <selection activeCell="A6" sqref="A6"/>
    </sheetView>
  </sheetViews>
  <sheetFormatPr defaultColWidth="9.140625" defaultRowHeight="15"/>
  <cols>
    <col min="1" max="1" width="32.7109375" style="0" customWidth="1"/>
    <col min="2" max="4" width="23.00390625" style="0" customWidth="1"/>
  </cols>
  <sheetData>
    <row r="1" ht="15.75" thickTop="1">
      <c r="A1" s="17" t="s">
        <v>17</v>
      </c>
    </row>
    <row r="2" ht="15">
      <c r="A2" s="18"/>
    </row>
    <row r="3" ht="15">
      <c r="A3" s="18" t="s">
        <v>2</v>
      </c>
    </row>
    <row r="4" ht="15">
      <c r="A4" s="18" t="s">
        <v>4</v>
      </c>
    </row>
    <row r="5" ht="15">
      <c r="A5" s="23">
        <v>250</v>
      </c>
    </row>
    <row r="6" ht="15">
      <c r="A6" s="18"/>
    </row>
    <row r="7" ht="15">
      <c r="A7" s="18" t="s">
        <v>0</v>
      </c>
    </row>
    <row r="8" ht="15">
      <c r="A8" s="18" t="s">
        <v>3</v>
      </c>
    </row>
    <row r="9" ht="15">
      <c r="A9" s="23">
        <v>500</v>
      </c>
    </row>
    <row r="10" ht="15.75" thickBot="1">
      <c r="A10" s="19"/>
    </row>
    <row r="11" ht="15.75" thickTop="1"/>
    <row r="14" ht="15.75" thickBot="1">
      <c r="A14" t="s">
        <v>14</v>
      </c>
    </row>
    <row r="15" spans="1:4" ht="15.75" thickBot="1">
      <c r="A15" s="56" t="s">
        <v>5</v>
      </c>
      <c r="B15" s="57"/>
      <c r="C15" s="58"/>
      <c r="D15" s="6">
        <f>A20+B20+C20</f>
        <v>0</v>
      </c>
    </row>
    <row r="16" spans="1:4" ht="15.75" thickBot="1">
      <c r="A16" s="5" t="s">
        <v>15</v>
      </c>
      <c r="B16" s="71"/>
      <c r="C16" s="72"/>
      <c r="D16" s="20"/>
    </row>
    <row r="17" spans="1:4" ht="15">
      <c r="A17" s="1" t="s">
        <v>25</v>
      </c>
      <c r="B17" s="2" t="s">
        <v>26</v>
      </c>
      <c r="C17" s="7" t="s">
        <v>6</v>
      </c>
      <c r="D17" s="21"/>
    </row>
    <row r="18" spans="1:4" ht="15">
      <c r="A18" s="8">
        <v>7.5</v>
      </c>
      <c r="B18" s="9">
        <v>5.5</v>
      </c>
      <c r="C18" s="10">
        <v>2</v>
      </c>
      <c r="D18" s="21"/>
    </row>
    <row r="19" spans="1:4" ht="15.75" thickBot="1">
      <c r="A19" s="3">
        <f>B16-B19-C19</f>
        <v>0</v>
      </c>
      <c r="B19" s="15">
        <f>IF(B16&gt;15,B16-15-C19,0)</f>
        <v>0</v>
      </c>
      <c r="C19" s="16">
        <f>IF(B16&gt;75,B16-75,0)</f>
        <v>0</v>
      </c>
      <c r="D19" s="21"/>
    </row>
    <row r="20" spans="1:4" ht="15.75" thickBot="1">
      <c r="A20" s="12">
        <f>A19*A18</f>
        <v>0</v>
      </c>
      <c r="B20" s="13">
        <f>B19*B18</f>
        <v>0</v>
      </c>
      <c r="C20" s="14">
        <f>C19*C18</f>
        <v>0</v>
      </c>
      <c r="D20" s="21"/>
    </row>
    <row r="21" spans="1:4" ht="28.5" customHeight="1">
      <c r="A21" s="70" t="s">
        <v>16</v>
      </c>
      <c r="B21" s="70"/>
      <c r="C21" s="70"/>
      <c r="D21" s="70"/>
    </row>
  </sheetData>
  <mergeCells count="3">
    <mergeCell ref="A21:D21"/>
    <mergeCell ref="A15:C15"/>
    <mergeCell ref="B16:C16"/>
  </mergeCells>
  <dataValidations count="1">
    <dataValidation allowBlank="1" showErrorMessage="1" promptTitle="Voer waarde in" prompt="Hectares, m2 of kg product" sqref="B16:C16"/>
  </dataValidation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C5F31D3EC70A4BBA379F0E9185CF02" ma:contentTypeVersion="15" ma:contentTypeDescription="Een nieuw document maken." ma:contentTypeScope="" ma:versionID="96c57d7cfff9ffd339bc09340166ad67">
  <xsd:schema xmlns:xsd="http://www.w3.org/2001/XMLSchema" xmlns:xs="http://www.w3.org/2001/XMLSchema" xmlns:p="http://schemas.microsoft.com/office/2006/metadata/properties" xmlns:ns2="2ff8a558-6b8b-4560-9b73-2a820be12feb" xmlns:ns3="15cc4ce0-d389-43a3-be45-9a39f9f41be0" targetNamespace="http://schemas.microsoft.com/office/2006/metadata/properties" ma:root="true" ma:fieldsID="b35c1c91144fb05af988291434b29d32" ns2:_="" ns3:_="">
    <xsd:import namespace="2ff8a558-6b8b-4560-9b73-2a820be12feb"/>
    <xsd:import namespace="15cc4ce0-d389-43a3-be45-9a39f9f41b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8a558-6b8b-4560-9b73-2a820be12f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c4ce0-d389-43a3-be45-9a39f9f41b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B0CC78-02AF-4854-81D9-A1AED1E0692D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15cc4ce0-d389-43a3-be45-9a39f9f41be0"/>
    <ds:schemaRef ds:uri="http://purl.org/dc/elements/1.1/"/>
    <ds:schemaRef ds:uri="http://schemas.microsoft.com/office/infopath/2007/PartnerControls"/>
    <ds:schemaRef ds:uri="2ff8a558-6b8b-4560-9b73-2a820be12feb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D39018-E3CB-418A-B219-E0104AEF1E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f8a558-6b8b-4560-9b73-2a820be12feb"/>
    <ds:schemaRef ds:uri="15cc4ce0-d389-43a3-be45-9a39f9f41b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EA4BC5-50DD-4DBD-8E00-60802D15B9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Saskia</dc:creator>
  <cp:keywords/>
  <dc:description/>
  <cp:lastModifiedBy>Minke van Bentum</cp:lastModifiedBy>
  <dcterms:created xsi:type="dcterms:W3CDTF">2018-10-15T07:08:31Z</dcterms:created>
  <dcterms:modified xsi:type="dcterms:W3CDTF">2021-08-12T14:05:19Z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0x01010009C5F31D3EC70A4BBA379F0E9185CF02</vt:lpwstr>
  </property>
  <property fmtid="{D5CDD505-2E9C-101B-9397-08002B2CF9AE}" pid="3" name="AuthorIds_UIVersion_2048">
    <vt:lpwstr>1459</vt:lpwstr>
  </property>
</Properties>
</file>